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lcome" sheetId="1" state="visible" r:id="rId2"/>
    <sheet name="Kitchen Ventilation" sheetId="2" state="visible" r:id="rId3"/>
    <sheet name="Aluminum Foundry" sheetId="3" state="visible" r:id="rId4"/>
    <sheet name="Generic ROI" sheetId="4" state="visible" r:id="rId5"/>
    <sheet name="Data Validation" sheetId="5" state="visible" r:id="rId6"/>
    <sheet name="Charts Summary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<sst xmlns="http://schemas.openxmlformats.org/spreadsheetml/2006/main" count="113" uniqueCount="94">
  <si>
    <t xml:space="preserve">PROMETHEANFOAM ROI CALCULATOR</t>
  </si>
  <si>
    <t xml:space="preserve">Version: 2.1 | Updated: April 2024</t>
  </si>
  <si>
    <t xml:space="preserve">INSTRUCTIONS:</t>
  </si>
  <si>
    <t xml:space="preserve">1. Select your application scenario</t>
  </si>
  <si>
    <t xml:space="preserve">2. Enter your operational data in YELLOW cells</t>
  </si>
  <si>
    <t xml:space="preserve">3. GREEN cells show automatic calculations</t>
  </si>
  <si>
    <t xml:space="preserve">4. BLUE cells contain reference data</t>
  </si>
  <si>
    <t xml:space="preserve">QUICK NAVIGATION:</t>
  </si>
  <si>
    <t xml:space="preserve">1. Kitchen Ventilation → Go to 'Kitchen Ventilation' sheet</t>
  </si>
  <si>
    <t xml:space="preserve">2. Aluminum Foundry → Go to 'Aluminum Foundry' sheet</t>
  </si>
  <si>
    <t xml:space="preserve">3. General Calculator → Go to 'Generic ROI' sheet</t>
  </si>
  <si>
    <t xml:space="preserve">4. Reference Data → Go to 'Data Validation' sheet</t>
  </si>
  <si>
    <t xml:space="preserve">DISCLAIMER: This calculator provides estimates only. Actual results may vary based on specific application conditions.</t>
  </si>
  <si>
    <t xml:space="preserve">Kitchen Ventilation ROI Calculator</t>
  </si>
  <si>
    <t xml:space="preserve">INPUT YOUR DATA</t>
  </si>
  <si>
    <t xml:space="preserve">Current Maintenance Cost (Annual):</t>
  </si>
  <si>
    <t xml:space="preserve">Reference: $12,000 (typical commercial)</t>
  </si>
  <si>
    <t xml:space="preserve">Current Energy Cost (Annual):</t>
  </si>
  <si>
    <t xml:space="preserve">Reference: $8,400 (typical commercial)</t>
  </si>
  <si>
    <t xml:space="preserve">Current Insurance Cost (Annual):</t>
  </si>
  <si>
    <t xml:space="preserve">Reference: $6,500 (with fire risk)</t>
  </si>
  <si>
    <t xml:space="preserve">Current Downtime Cost (Annual):</t>
  </si>
  <si>
    <t xml:space="preserve">Reference: $4,200 (cleaning downtime)</t>
  </si>
  <si>
    <t xml:space="preserve">Number of Kitchens:</t>
  </si>
  <si>
    <t xml:space="preserve">Reference: 1 (single location)</t>
  </si>
  <si>
    <t xml:space="preserve">Implementation Cost (per kitchen):</t>
  </si>
  <si>
    <t xml:space="preserve">Reference: $3,900 (installation cost)</t>
  </si>
  <si>
    <t xml:space="preserve">PERFORMANCE IMPROVEMENTS</t>
  </si>
  <si>
    <t xml:space="preserve">Maintenance Cost Reduction:</t>
  </si>
  <si>
    <t xml:space="preserve">85%</t>
  </si>
  <si>
    <t xml:space="preserve">Reference: 85% (based on case study)</t>
  </si>
  <si>
    <t xml:space="preserve">Energy Cost Reduction:</t>
  </si>
  <si>
    <t xml:space="preserve">60%</t>
  </si>
  <si>
    <t xml:space="preserve">Reference: 60% (based on case study)</t>
  </si>
  <si>
    <t xml:space="preserve">Insurance Cost Reduction:</t>
  </si>
  <si>
    <t xml:space="preserve">35%</t>
  </si>
  <si>
    <t xml:space="preserve">Reference: 35% (based on case study)</t>
  </si>
  <si>
    <t xml:space="preserve">Downtime Reduction:</t>
  </si>
  <si>
    <t xml:space="preserve">83%</t>
  </si>
  <si>
    <t xml:space="preserve">Reference: 83% (based on case study)</t>
  </si>
  <si>
    <t xml:space="preserve">ROI ANALYSIS</t>
  </si>
  <si>
    <t xml:space="preserve">Annual Total Savings:</t>
  </si>
  <si>
    <t xml:space="preserve">Total Investment Cost:</t>
  </si>
  <si>
    <t xml:space="preserve">Payback Period (months):</t>
  </si>
  <si>
    <t xml:space="preserve">3-Year Total Savings:</t>
  </si>
  <si>
    <t xml:space="preserve">5-Year Total Savings:</t>
  </si>
  <si>
    <t xml:space="preserve">Annual ROI:</t>
  </si>
  <si>
    <t xml:space="preserve">Aluminum Foundry ROI Calculator</t>
  </si>
  <si>
    <t xml:space="preserve">Annual Production (tons):</t>
  </si>
  <si>
    <t xml:space="preserve">Reference: 5,000 tons</t>
  </si>
  <si>
    <t xml:space="preserve">Current Yield (%):</t>
  </si>
  <si>
    <t xml:space="preserve">Reference: 78%</t>
  </si>
  <si>
    <t xml:space="preserve">Expected Yield (%):</t>
  </si>
  <si>
    <t xml:space="preserve">Reference: 96% (target)</t>
  </si>
  <si>
    <t xml:space="preserve">Aluminum Material Cost ($/ton):</t>
  </si>
  <si>
    <t xml:space="preserve">Reference: $2,800</t>
  </si>
  <si>
    <t xml:space="preserve">Processing Cost ($/ton):</t>
  </si>
  <si>
    <t xml:space="preserve">Reference: $1,200</t>
  </si>
  <si>
    <t xml:space="preserve">Product Selling Price ($/ton):</t>
  </si>
  <si>
    <t xml:space="preserve">Reference: $5,500</t>
  </si>
  <si>
    <t xml:space="preserve">CALCULATIONS</t>
  </si>
  <si>
    <t xml:space="preserve">Current Annual Scrap (tons):</t>
  </si>
  <si>
    <t xml:space="preserve">Expected Annual Scrap (tons):</t>
  </si>
  <si>
    <t xml:space="preserve">Scrap Reduction (tons):</t>
  </si>
  <si>
    <t xml:space="preserve">Material Cost Savings:</t>
  </si>
  <si>
    <t xml:space="preserve">Processing Cost Savings:</t>
  </si>
  <si>
    <t xml:space="preserve">Implementation Cost:</t>
  </si>
  <si>
    <t xml:space="preserve">Reference: $134,000</t>
  </si>
  <si>
    <t xml:space="preserve">Generic ROI Calculator</t>
  </si>
  <si>
    <t xml:space="preserve">Current Annual Operating Cost:</t>
  </si>
  <si>
    <t xml:space="preserve">Enter your current annual costs</t>
  </si>
  <si>
    <t xml:space="preserve">Implementation/Investment Cost:</t>
  </si>
  <si>
    <t xml:space="preserve">Total upfront investment required</t>
  </si>
  <si>
    <t xml:space="preserve">Expected Cost Reduction (%):</t>
  </si>
  <si>
    <t xml:space="preserve">Expected percentage reduction</t>
  </si>
  <si>
    <t xml:space="preserve">Improvement Factor:</t>
  </si>
  <si>
    <t xml:space="preserve">Additional efficiency multiplier</t>
  </si>
  <si>
    <t xml:space="preserve">Annual Savings:</t>
  </si>
  <si>
    <t xml:space="preserve">3-Year Net Savings:</t>
  </si>
  <si>
    <t xml:space="preserve">5-Year Net Savings:</t>
  </si>
  <si>
    <t xml:space="preserve">Annual ROI (%):</t>
  </si>
  <si>
    <t xml:space="preserve">INDUSTRY BENCHMARK DATA</t>
  </si>
  <si>
    <t xml:space="preserve">Application</t>
  </si>
  <si>
    <t xml:space="preserve">Avg Investment</t>
  </si>
  <si>
    <t xml:space="preserve">Avg Payback</t>
  </si>
  <si>
    <t xml:space="preserve">Avg ROI</t>
  </si>
  <si>
    <t xml:space="preserve">Success Rate</t>
  </si>
  <si>
    <t xml:space="preserve">Kitchen Ventilation</t>
  </si>
  <si>
    <t xml:space="preserve">2.5 months</t>
  </si>
  <si>
    <t xml:space="preserve">Aluminum Foundry</t>
  </si>
  <si>
    <t xml:space="preserve">1.7 months</t>
  </si>
  <si>
    <t xml:space="preserve">Industrial Filtration</t>
  </si>
  <si>
    <t xml:space="preserve">8 months</t>
  </si>
  <si>
    <t xml:space="preserve">Industry Benchmark Comparison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</si>
</sst>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%"/>
    <numFmt numFmtId="167" formatCode="0.0"/>
    <numFmt numFmtId="168" formatCode="#,##0"/>
    <numFmt numFmtId="169" formatCode="#,##0.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mbria"/>
      <family val="0"/>
      <charset val="1"/>
    </font>
    <font>
      <sz val="11"/>
      <color rgb="FF666666"/>
      <name val="Cambria"/>
      <family val="0"/>
      <charset val="1"/>
    </font>
    <font>
      <b val="true"/>
      <sz val="12"/>
      <color rgb="FF1F4E79"/>
      <name val="Cambria"/>
      <family val="0"/>
      <charset val="1"/>
    </font>
    <font>
      <sz val="11"/>
      <name val="Cambria"/>
      <family val="0"/>
      <charset val="1"/>
    </font>
    <font>
      <i val="true"/>
      <sz val="10"/>
      <color rgb="FF888888"/>
      <name val="Cambria"/>
      <family val="0"/>
      <charset val="1"/>
    </font>
    <font>
      <b val="true"/>
      <sz val="16"/>
      <color rgb="FF1F4E79"/>
      <name val="Cambria"/>
      <family val="0"/>
      <charset val="1"/>
    </font>
    <font>
      <i val="true"/>
      <sz val="10"/>
      <color rgb="FF66666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DD8E6"/>
        <bgColor rgb="FFD9D9D9"/>
      </patternFill>
    </fill>
    <fill>
      <patternFill patternType="solid">
        <fgColor rgb="FF90EE90"/>
        <bgColor rgb="FFADD8E6"/>
      </patternFill>
    </fill>
    <fill>
      <patternFill patternType="solid">
        <fgColor rgb="FF1F4E79"/>
        <bgColor rgb="FF00336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9F9F9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0EE90"/>
      <rgbColor rgb="FFFFFF99"/>
      <rgbColor rgb="FFADD8E6"/>
      <rgbColor rgb="FFFF99CC"/>
      <rgbColor rgb="FFCC99FF"/>
      <rgbColor rgb="FFFFCC99"/>
      <rgbColor rgb="FF4F81BD"/>
      <rgbColor rgb="FF33CCCC"/>
      <rgbColor rgb="FF99CC00"/>
      <rgbColor rgb="FFFFCC00"/>
      <rgbColor rgb="FFFF9900"/>
      <rgbColor rgb="FFFF6600"/>
      <rgbColor rgb="FF666666"/>
      <rgbColor rgb="FF888888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Industry Benchmark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'Charts Summary'!D3</c:f>
              <c:strCache>
                <c:ptCount val="1"/>
                <c:pt idx="0">
                  <c:v>Avg ROI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'Charts Summary'!$A$4:$A$6</c:f>
              <c:strCache>
                <c:ptCount val="3"/>
                <c:pt idx="0">
                  <c:v>Kitchen Ventilation</c:v>
                </c:pt>
                <c:pt idx="1">
                  <c:v>Aluminum Foundry</c:v>
                </c:pt>
                <c:pt idx="2">
                  <c:v>Industrial Filtration</c:v>
                </c:pt>
              </c:strCache>
            </c:strRef>
          </c:cat>
          <c:val>
            <c:numRef>
              <c:f>'Charts Summary'!$D$4:$D$6</c:f>
              <c:numCache>
                <c:formatCode>General</c:formatCode>
                <c:ptCount val="3"/>
                <c:pt idx="0">
                  <c:v>0.0487</c:v>
                </c:pt>
                <c:pt idx="1">
                  <c:v>0.2116</c:v>
                </c:pt>
                <c:pt idx="2">
                  <c:v>0.015</c:v>
                </c:pt>
              </c:numCache>
            </c:numRef>
          </c:val>
        </c:ser>
        <c:gapWidth val="150"/>
        <c:overlap val="0"/>
        <c:axId val="38381564"/>
        <c:axId val="90103979"/>
      </c:barChart>
      <c:catAx>
        <c:axId val="383815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Application Scenario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0103979"/>
        <c:crosses val="autoZero"/>
        <c:auto val="1"/>
        <c:lblAlgn val="ctr"/>
        <c:lblOffset val="100"/>
        <c:noMultiLvlLbl val="0"/>
      </c:catAx>
      <c:valAx>
        <c:axId val="9010397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ROI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38156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</xdr:row>
      <xdr:rowOff>0</xdr:rowOff>
    </xdr:from>
    <xdr:to>
      <xdr:col>14</xdr:col>
      <xdr:colOff>507600</xdr:colOff>
      <xdr:row>20</xdr:row>
      <xdr:rowOff>170640</xdr:rowOff>
    </xdr:to>
    <xdr:graphicFrame>
      <xdr:nvGraphicFramePr>
        <xdr:cNvPr id="0" name="Chart 1"/>
        <xdr:cNvGraphicFramePr/>
      </xdr:nvGraphicFramePr>
      <xdr:xfrm>
        <a:off x="7025760" y="504720"/>
        <a:ext cx="539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0"/>
  </cols>
  <sheetData>
    <row r="1" customFormat="false" ht="34.5" hidden="false" customHeight="tru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</row>
    <row r="5" customFormat="false" ht="15" hidden="false" customHeight="false" outlineLevel="0" collapsed="false">
      <c r="A5" s="3" t="s">
        <v>2</v>
      </c>
    </row>
    <row r="6" customFormat="false" ht="15" hidden="false" customHeight="false" outlineLevel="0" collapsed="false">
      <c r="A6" s="4" t="s">
        <v>3</v>
      </c>
    </row>
    <row r="7" customFormat="false" ht="15" hidden="false" customHeight="false" outlineLevel="0" collapsed="false">
      <c r="A7" s="4" t="s">
        <v>4</v>
      </c>
    </row>
    <row r="8" customFormat="false" ht="15" hidden="false" customHeight="false" outlineLevel="0" collapsed="false">
      <c r="A8" s="4" t="s">
        <v>5</v>
      </c>
    </row>
    <row r="9" customFormat="false" ht="15" hidden="false" customHeight="false" outlineLevel="0" collapsed="false">
      <c r="A9" s="4" t="s">
        <v>6</v>
      </c>
    </row>
    <row r="11" customFormat="false" ht="15" hidden="false" customHeight="false" outlineLevel="0" collapsed="false">
      <c r="A11" s="3" t="s">
        <v>7</v>
      </c>
    </row>
    <row r="12" customFormat="false" ht="15" hidden="false" customHeight="false" outlineLevel="0" collapsed="false">
      <c r="A12" s="4" t="s">
        <v>8</v>
      </c>
    </row>
    <row r="13" customFormat="false" ht="15" hidden="false" customHeight="false" outlineLevel="0" collapsed="false">
      <c r="A13" s="4" t="s">
        <v>9</v>
      </c>
    </row>
    <row r="14" customFormat="false" ht="15" hidden="false" customHeight="false" outlineLevel="0" collapsed="false">
      <c r="A14" s="4" t="s">
        <v>10</v>
      </c>
    </row>
    <row r="15" customFormat="false" ht="15" hidden="false" customHeight="false" outlineLevel="0" collapsed="false">
      <c r="A15" s="4" t="s">
        <v>11</v>
      </c>
    </row>
    <row r="17" customFormat="false" ht="15" hidden="false" customHeight="false" outlineLevel="0" collapsed="false">
      <c r="A17" s="5" t="s">
        <v>12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20"/>
    <col collapsed="false" customWidth="true" hidden="false" outlineLevel="0" max="3" min="3" style="0" width="45"/>
  </cols>
  <sheetData>
    <row r="1" customFormat="false" ht="24.75" hidden="false" customHeight="true" outlineLevel="0" collapsed="false">
      <c r="A1" s="6" t="s">
        <v>13</v>
      </c>
    </row>
    <row r="3" customFormat="false" ht="15" hidden="false" customHeight="false" outlineLevel="0" collapsed="false">
      <c r="A3" s="3" t="s">
        <v>14</v>
      </c>
    </row>
    <row r="5" customFormat="false" ht="15" hidden="false" customHeight="false" outlineLevel="0" collapsed="false">
      <c r="A5" s="4" t="s">
        <v>15</v>
      </c>
      <c r="B5" s="7" t="n">
        <v>12000</v>
      </c>
      <c r="C5" s="8" t="s">
        <v>16</v>
      </c>
    </row>
    <row r="6" customFormat="false" ht="15" hidden="false" customHeight="false" outlineLevel="0" collapsed="false">
      <c r="A6" s="4" t="s">
        <v>17</v>
      </c>
      <c r="B6" s="7" t="n">
        <v>8400</v>
      </c>
      <c r="C6" s="8" t="s">
        <v>18</v>
      </c>
    </row>
    <row r="7" customFormat="false" ht="15" hidden="false" customHeight="false" outlineLevel="0" collapsed="false">
      <c r="A7" s="4" t="s">
        <v>19</v>
      </c>
      <c r="B7" s="7" t="n">
        <v>6500</v>
      </c>
      <c r="C7" s="8" t="s">
        <v>20</v>
      </c>
    </row>
    <row r="8" customFormat="false" ht="15" hidden="false" customHeight="false" outlineLevel="0" collapsed="false">
      <c r="A8" s="4" t="s">
        <v>21</v>
      </c>
      <c r="B8" s="7" t="n">
        <v>4200</v>
      </c>
      <c r="C8" s="8" t="s">
        <v>22</v>
      </c>
    </row>
    <row r="9" customFormat="false" ht="15" hidden="false" customHeight="false" outlineLevel="0" collapsed="false">
      <c r="A9" s="4" t="s">
        <v>23</v>
      </c>
      <c r="B9" s="7" t="n">
        <v>1</v>
      </c>
      <c r="C9" s="8" t="s">
        <v>24</v>
      </c>
    </row>
    <row r="10" customFormat="false" ht="15" hidden="false" customHeight="false" outlineLevel="0" collapsed="false">
      <c r="A10" s="4" t="s">
        <v>25</v>
      </c>
      <c r="B10" s="7" t="n">
        <v>3900</v>
      </c>
      <c r="C10" s="8" t="s">
        <v>26</v>
      </c>
    </row>
    <row r="12" customFormat="false" ht="15" hidden="false" customHeight="false" outlineLevel="0" collapsed="false">
      <c r="A12" s="3" t="s">
        <v>27</v>
      </c>
    </row>
    <row r="13" customFormat="false" ht="15" hidden="false" customHeight="false" outlineLevel="0" collapsed="false">
      <c r="A13" s="4" t="s">
        <v>28</v>
      </c>
      <c r="B13" s="9" t="s">
        <v>29</v>
      </c>
      <c r="C13" s="8" t="s">
        <v>30</v>
      </c>
    </row>
    <row r="14" customFormat="false" ht="15" hidden="false" customHeight="false" outlineLevel="0" collapsed="false">
      <c r="A14" s="4" t="s">
        <v>31</v>
      </c>
      <c r="B14" s="9" t="s">
        <v>32</v>
      </c>
      <c r="C14" s="8" t="s">
        <v>33</v>
      </c>
    </row>
    <row r="15" customFormat="false" ht="15" hidden="false" customHeight="false" outlineLevel="0" collapsed="false">
      <c r="A15" s="4" t="s">
        <v>34</v>
      </c>
      <c r="B15" s="9" t="s">
        <v>35</v>
      </c>
      <c r="C15" s="8" t="s">
        <v>36</v>
      </c>
    </row>
    <row r="16" customFormat="false" ht="15" hidden="false" customHeight="false" outlineLevel="0" collapsed="false">
      <c r="A16" s="4" t="s">
        <v>37</v>
      </c>
      <c r="B16" s="9" t="s">
        <v>38</v>
      </c>
      <c r="C16" s="8" t="s">
        <v>39</v>
      </c>
    </row>
    <row r="18" customFormat="false" ht="15" hidden="false" customHeight="false" outlineLevel="0" collapsed="false">
      <c r="A18" s="3" t="s">
        <v>40</v>
      </c>
    </row>
    <row r="19" customFormat="false" ht="15" hidden="false" customHeight="false" outlineLevel="0" collapsed="false">
      <c r="A19" s="4" t="s">
        <v>41</v>
      </c>
      <c r="B19" s="10" t="n">
        <f aca="false">IFERROR((B5*B13)+(B6*B14)+(B7*B15)+(B8*B16),0)</f>
        <v>21001</v>
      </c>
    </row>
    <row r="20" customFormat="false" ht="15" hidden="false" customHeight="false" outlineLevel="0" collapsed="false">
      <c r="A20" s="4" t="s">
        <v>42</v>
      </c>
      <c r="B20" s="10" t="n">
        <f aca="false">IFERROR(B10*B9,0)</f>
        <v>3900</v>
      </c>
    </row>
    <row r="21" customFormat="false" ht="15" hidden="false" customHeight="false" outlineLevel="0" collapsed="false">
      <c r="A21" s="4" t="s">
        <v>43</v>
      </c>
      <c r="B21" s="11" t="n">
        <f aca="false">IFERROR((B20/B19)*12,0)</f>
        <v>2.22846531117566</v>
      </c>
    </row>
    <row r="22" customFormat="false" ht="15" hidden="false" customHeight="false" outlineLevel="0" collapsed="false">
      <c r="A22" s="4" t="s">
        <v>44</v>
      </c>
      <c r="B22" s="10" t="n">
        <f aca="false">IFERROR((B19*3)-B20,0)</f>
        <v>59103</v>
      </c>
    </row>
    <row r="23" customFormat="false" ht="15" hidden="false" customHeight="false" outlineLevel="0" collapsed="false">
      <c r="A23" s="4" t="s">
        <v>45</v>
      </c>
      <c r="B23" s="10" t="n">
        <f aca="false">IFERROR((B19*5)-B20,0)</f>
        <v>101105</v>
      </c>
    </row>
    <row r="24" customFormat="false" ht="15" hidden="false" customHeight="false" outlineLevel="0" collapsed="false">
      <c r="A24" s="4" t="s">
        <v>46</v>
      </c>
      <c r="B24" s="12" t="n">
        <f aca="false">IFERROR((B19/B20)*100,0)</f>
        <v>538.487179487179</v>
      </c>
    </row>
  </sheetData>
  <dataValidations count="4">
    <dataValidation allowBlank="true" error="Please select from the dropdown list" errorStyle="stop" errorTitle="Invalid Entry" operator="between" showDropDown="false" showErrorMessage="false" showInputMessage="false" sqref="B13" type="list">
      <formula1>"70%,75%,80%,85%,90%,95%"</formula1>
      <formula2>0</formula2>
    </dataValidation>
    <dataValidation allowBlank="true" error="Please select from the dropdown list" errorStyle="stop" errorTitle="Invalid Entry" operator="between" showDropDown="false" showErrorMessage="false" showInputMessage="false" sqref="B14" type="list">
      <formula1>"40%,50%,60%,70%"</formula1>
      <formula2>0</formula2>
    </dataValidation>
    <dataValidation allowBlank="true" error="Please select from the dropdown list" errorStyle="stop" errorTitle="Invalid Entry" operator="between" showDropDown="false" showErrorMessage="false" showInputMessage="false" sqref="B15" type="list">
      <formula1>"25%,30%,35%,40%"</formula1>
      <formula2>0</formula2>
    </dataValidation>
    <dataValidation allowBlank="true" error="Please select from the dropdown list" errorStyle="stop" errorTitle="Invalid Entry" operator="between" showDropDown="false" showErrorMessage="false" showInputMessage="false" sqref="B16" type="list">
      <formula1>"70%,75%,80%,83%,85%"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20"/>
    <col collapsed="false" customWidth="true" hidden="false" outlineLevel="0" max="3" min="3" style="0" width="40"/>
  </cols>
  <sheetData>
    <row r="1" customFormat="false" ht="24.75" hidden="false" customHeight="true" outlineLevel="0" collapsed="false">
      <c r="A1" s="6" t="s">
        <v>47</v>
      </c>
    </row>
    <row r="3" customFormat="false" ht="15" hidden="false" customHeight="false" outlineLevel="0" collapsed="false">
      <c r="A3" s="3" t="s">
        <v>14</v>
      </c>
    </row>
    <row r="5" customFormat="false" ht="15" hidden="false" customHeight="false" outlineLevel="0" collapsed="false">
      <c r="A5" s="4" t="s">
        <v>48</v>
      </c>
      <c r="B5" s="13" t="n">
        <v>5000</v>
      </c>
      <c r="C5" s="8" t="s">
        <v>49</v>
      </c>
    </row>
    <row r="6" customFormat="false" ht="15" hidden="false" customHeight="false" outlineLevel="0" collapsed="false">
      <c r="A6" s="4" t="s">
        <v>50</v>
      </c>
      <c r="B6" s="14" t="n">
        <v>0.78</v>
      </c>
      <c r="C6" s="8" t="s">
        <v>51</v>
      </c>
    </row>
    <row r="7" customFormat="false" ht="15" hidden="false" customHeight="false" outlineLevel="0" collapsed="false">
      <c r="A7" s="4" t="s">
        <v>52</v>
      </c>
      <c r="B7" s="14" t="n">
        <v>0.96</v>
      </c>
      <c r="C7" s="8" t="s">
        <v>53</v>
      </c>
    </row>
    <row r="8" customFormat="false" ht="15" hidden="false" customHeight="false" outlineLevel="0" collapsed="false">
      <c r="A8" s="4" t="s">
        <v>54</v>
      </c>
      <c r="B8" s="7" t="n">
        <v>2800</v>
      </c>
      <c r="C8" s="8" t="s">
        <v>55</v>
      </c>
    </row>
    <row r="9" customFormat="false" ht="15" hidden="false" customHeight="false" outlineLevel="0" collapsed="false">
      <c r="A9" s="4" t="s">
        <v>56</v>
      </c>
      <c r="B9" s="7" t="n">
        <v>1200</v>
      </c>
      <c r="C9" s="8" t="s">
        <v>57</v>
      </c>
    </row>
    <row r="10" customFormat="false" ht="15" hidden="false" customHeight="false" outlineLevel="0" collapsed="false">
      <c r="A10" s="4" t="s">
        <v>58</v>
      </c>
      <c r="B10" s="7" t="n">
        <v>5500</v>
      </c>
      <c r="C10" s="8" t="s">
        <v>59</v>
      </c>
    </row>
    <row r="12" customFormat="false" ht="15" hidden="false" customHeight="false" outlineLevel="0" collapsed="false">
      <c r="A12" s="3" t="s">
        <v>60</v>
      </c>
    </row>
    <row r="13" customFormat="false" ht="15" hidden="false" customHeight="false" outlineLevel="0" collapsed="false">
      <c r="A13" s="4" t="s">
        <v>61</v>
      </c>
      <c r="B13" s="15" t="n">
        <f aca="false">IFERROR(B5*(1-B6),0)</f>
        <v>1100</v>
      </c>
    </row>
    <row r="14" customFormat="false" ht="15" hidden="false" customHeight="false" outlineLevel="0" collapsed="false">
      <c r="A14" s="4" t="s">
        <v>62</v>
      </c>
      <c r="B14" s="15" t="n">
        <f aca="false">IFERROR(B5*(1-B7),0)</f>
        <v>200</v>
      </c>
    </row>
    <row r="15" customFormat="false" ht="15" hidden="false" customHeight="false" outlineLevel="0" collapsed="false">
      <c r="A15" s="4" t="s">
        <v>63</v>
      </c>
      <c r="B15" s="15" t="n">
        <f aca="false">IFERROR(B13-B14,0)</f>
        <v>900</v>
      </c>
    </row>
    <row r="16" customFormat="false" ht="15" hidden="false" customHeight="false" outlineLevel="0" collapsed="false">
      <c r="A16" s="4" t="s">
        <v>64</v>
      </c>
      <c r="B16" s="10" t="n">
        <f aca="false">IFERROR(B15*B8,0)</f>
        <v>2520000</v>
      </c>
    </row>
    <row r="17" customFormat="false" ht="15" hidden="false" customHeight="false" outlineLevel="0" collapsed="false">
      <c r="A17" s="4" t="s">
        <v>65</v>
      </c>
      <c r="B17" s="10" t="n">
        <f aca="false">IFERROR(B15*B9,0)</f>
        <v>1080000</v>
      </c>
    </row>
    <row r="18" customFormat="false" ht="15" hidden="false" customHeight="false" outlineLevel="0" collapsed="false">
      <c r="A18" s="3" t="s">
        <v>40</v>
      </c>
    </row>
    <row r="19" customFormat="false" ht="15" hidden="false" customHeight="false" outlineLevel="0" collapsed="false">
      <c r="A19" s="4" t="s">
        <v>41</v>
      </c>
      <c r="B19" s="10" t="n">
        <f aca="false">IFERROR(B16+B17,0)</f>
        <v>3600000</v>
      </c>
    </row>
    <row r="20" customFormat="false" ht="15" hidden="false" customHeight="false" outlineLevel="0" collapsed="false">
      <c r="A20" s="4" t="s">
        <v>66</v>
      </c>
      <c r="B20" s="7" t="n">
        <v>134000</v>
      </c>
      <c r="C20" s="8" t="s">
        <v>67</v>
      </c>
    </row>
    <row r="21" customFormat="false" ht="15" hidden="false" customHeight="false" outlineLevel="0" collapsed="false">
      <c r="A21" s="4" t="s">
        <v>43</v>
      </c>
      <c r="B21" s="11" t="n">
        <f aca="false">IFERROR((B20/B19)*12,0)</f>
        <v>0.446666666666667</v>
      </c>
    </row>
    <row r="22" customFormat="false" ht="15" hidden="false" customHeight="false" outlineLevel="0" collapsed="false">
      <c r="A22" s="4" t="s">
        <v>46</v>
      </c>
      <c r="B22" s="12" t="n">
        <f aca="false">IFERROR((B19/B20)*100,0)</f>
        <v>2686.5671641791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25"/>
    <col collapsed="false" customWidth="true" hidden="false" outlineLevel="0" max="3" min="3" style="0" width="40"/>
  </cols>
  <sheetData>
    <row r="1" customFormat="false" ht="24.75" hidden="false" customHeight="true" outlineLevel="0" collapsed="false">
      <c r="A1" s="6" t="s">
        <v>68</v>
      </c>
    </row>
    <row r="3" customFormat="false" ht="15" hidden="false" customHeight="false" outlineLevel="0" collapsed="false">
      <c r="A3" s="3" t="s">
        <v>14</v>
      </c>
    </row>
    <row r="5" customFormat="false" ht="15" hidden="false" customHeight="false" outlineLevel="0" collapsed="false">
      <c r="A5" s="4" t="s">
        <v>69</v>
      </c>
      <c r="B5" s="7" t="n">
        <v>100000</v>
      </c>
      <c r="C5" s="8" t="s">
        <v>70</v>
      </c>
    </row>
    <row r="6" customFormat="false" ht="15" hidden="false" customHeight="false" outlineLevel="0" collapsed="false">
      <c r="A6" s="4" t="s">
        <v>71</v>
      </c>
      <c r="B6" s="7" t="n">
        <v>25000</v>
      </c>
      <c r="C6" s="8" t="s">
        <v>72</v>
      </c>
    </row>
    <row r="7" customFormat="false" ht="15" hidden="false" customHeight="false" outlineLevel="0" collapsed="false">
      <c r="A7" s="4" t="s">
        <v>73</v>
      </c>
      <c r="B7" s="14" t="n">
        <v>0.3</v>
      </c>
      <c r="C7" s="8" t="s">
        <v>74</v>
      </c>
    </row>
    <row r="8" customFormat="false" ht="15" hidden="false" customHeight="false" outlineLevel="0" collapsed="false">
      <c r="A8" s="4" t="s">
        <v>75</v>
      </c>
      <c r="B8" s="14" t="n">
        <v>1.1</v>
      </c>
      <c r="C8" s="8" t="s">
        <v>76</v>
      </c>
    </row>
    <row r="10" customFormat="false" ht="15" hidden="false" customHeight="false" outlineLevel="0" collapsed="false">
      <c r="A10" s="3" t="s">
        <v>40</v>
      </c>
    </row>
    <row r="11" customFormat="false" ht="15" hidden="false" customHeight="false" outlineLevel="0" collapsed="false">
      <c r="A11" s="4" t="s">
        <v>77</v>
      </c>
      <c r="B11" s="10" t="n">
        <f aca="false">IFERROR(B5*B7*B8,0)</f>
        <v>33000</v>
      </c>
    </row>
    <row r="12" customFormat="false" ht="15" hidden="false" customHeight="false" outlineLevel="0" collapsed="false">
      <c r="A12" s="4" t="s">
        <v>43</v>
      </c>
      <c r="B12" s="11" t="n">
        <f aca="false">IFERROR((B6/B11)*12,0)</f>
        <v>9.09090909090909</v>
      </c>
    </row>
    <row r="13" customFormat="false" ht="15" hidden="false" customHeight="false" outlineLevel="0" collapsed="false">
      <c r="A13" s="4" t="s">
        <v>78</v>
      </c>
      <c r="B13" s="10" t="n">
        <f aca="false">IFERROR((B11*3)-B6,0)</f>
        <v>74000</v>
      </c>
    </row>
    <row r="14" customFormat="false" ht="15" hidden="false" customHeight="false" outlineLevel="0" collapsed="false">
      <c r="A14" s="4" t="s">
        <v>79</v>
      </c>
      <c r="B14" s="10" t="n">
        <f aca="false">IFERROR((B11*5)-B6,0)</f>
        <v>140000</v>
      </c>
    </row>
    <row r="15" customFormat="false" ht="15" hidden="false" customHeight="false" outlineLevel="0" collapsed="false">
      <c r="A15" s="4" t="s">
        <v>80</v>
      </c>
      <c r="B15" s="12" t="n">
        <f aca="false">IFERROR((B11/B6)*100,0)</f>
        <v>132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3" min="2" style="0" width="18"/>
    <col collapsed="false" customWidth="true" hidden="false" outlineLevel="0" max="5" min="4" style="0" width="15"/>
  </cols>
  <sheetData>
    <row r="1" customFormat="false" ht="24.75" hidden="false" customHeight="true" outlineLevel="0" collapsed="false">
      <c r="A1" s="6" t="s">
        <v>81</v>
      </c>
    </row>
    <row r="3" customFormat="false" ht="15" hidden="false" customHeight="false" outlineLevel="0" collapsed="false">
      <c r="A3" s="16" t="s">
        <v>82</v>
      </c>
      <c r="B3" s="16" t="s">
        <v>83</v>
      </c>
      <c r="C3" s="16" t="s">
        <v>84</v>
      </c>
      <c r="D3" s="16" t="s">
        <v>85</v>
      </c>
      <c r="E3" s="16" t="s">
        <v>86</v>
      </c>
    </row>
    <row r="4" customFormat="false" ht="15" hidden="false" customHeight="false" outlineLevel="0" collapsed="false">
      <c r="A4" s="4" t="s">
        <v>87</v>
      </c>
      <c r="B4" s="17" t="n">
        <v>3900</v>
      </c>
      <c r="C4" s="0" t="s">
        <v>88</v>
      </c>
      <c r="D4" s="18" t="n">
        <v>4.87</v>
      </c>
      <c r="E4" s="18" t="n">
        <v>0.98</v>
      </c>
    </row>
    <row r="5" customFormat="false" ht="15" hidden="false" customHeight="false" outlineLevel="0" collapsed="false">
      <c r="A5" s="4" t="s">
        <v>89</v>
      </c>
      <c r="B5" s="17" t="n">
        <v>134000</v>
      </c>
      <c r="C5" s="0" t="s">
        <v>90</v>
      </c>
      <c r="D5" s="18" t="n">
        <v>21.16</v>
      </c>
      <c r="E5" s="18" t="n">
        <v>0.95</v>
      </c>
    </row>
    <row r="6" customFormat="false" ht="15" hidden="false" customHeight="false" outlineLevel="0" collapsed="false">
      <c r="A6" s="4" t="s">
        <v>91</v>
      </c>
      <c r="B6" s="17" t="n">
        <v>45000</v>
      </c>
      <c r="C6" s="0" t="s">
        <v>92</v>
      </c>
      <c r="D6" s="18" t="n">
        <v>1.5</v>
      </c>
      <c r="E6" s="18" t="n">
        <v>0.92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3" min="2" style="0" width="18"/>
    <col collapsed="false" customWidth="true" hidden="false" outlineLevel="0" max="5" min="4" style="0" width="15"/>
  </cols>
  <sheetData>
    <row r="1" customFormat="false" ht="24.75" hidden="false" customHeight="true" outlineLevel="0" collapsed="false">
      <c r="A1" s="6" t="s">
        <v>93</v>
      </c>
    </row>
    <row r="3" customFormat="false" ht="15" hidden="false" customHeight="false" outlineLevel="0" collapsed="false">
      <c r="A3" s="16" t="s">
        <v>82</v>
      </c>
      <c r="B3" s="16" t="s">
        <v>83</v>
      </c>
      <c r="C3" s="16" t="s">
        <v>84</v>
      </c>
      <c r="D3" s="16" t="s">
        <v>85</v>
      </c>
      <c r="E3" s="16" t="s">
        <v>86</v>
      </c>
    </row>
    <row r="4" customFormat="false" ht="15" hidden="false" customHeight="false" outlineLevel="0" collapsed="false">
      <c r="A4" s="4" t="s">
        <v>87</v>
      </c>
      <c r="B4" s="17" t="n">
        <v>3900</v>
      </c>
      <c r="C4" s="0" t="s">
        <v>88</v>
      </c>
      <c r="D4" s="18" t="n">
        <v>0.0487</v>
      </c>
      <c r="E4" s="18" t="n">
        <v>0.98</v>
      </c>
    </row>
    <row r="5" customFormat="false" ht="15" hidden="false" customHeight="false" outlineLevel="0" collapsed="false">
      <c r="A5" s="4" t="s">
        <v>89</v>
      </c>
      <c r="B5" s="17" t="n">
        <v>134000</v>
      </c>
      <c r="C5" s="0" t="s">
        <v>90</v>
      </c>
      <c r="D5" s="18" t="n">
        <v>0.2116</v>
      </c>
      <c r="E5" s="18" t="n">
        <v>0.95</v>
      </c>
    </row>
    <row r="6" customFormat="false" ht="15" hidden="false" customHeight="false" outlineLevel="0" collapsed="false">
      <c r="A6" s="4" t="s">
        <v>91</v>
      </c>
      <c r="B6" s="17" t="n">
        <v>45000</v>
      </c>
      <c r="C6" s="0" t="s">
        <v>92</v>
      </c>
      <c r="D6" s="18" t="n">
        <v>0.015</v>
      </c>
      <c r="E6" s="18" t="n">
        <v>0.92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2026-01-19T10:28:45Z</dcterms:created>
  <dc:creator>openpyxl</dc:creator>
  <dc:description/>
  <dc:language>en-US</dc:language>
  <cp:lastModifiedBy/>
  <dcterms:modified xsi:type="dcterms:W3CDTF">2026-01-19T18:36:19Z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